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920" yWindow="810" windowWidth="10680" windowHeight="11010" activeTab="1"/>
  </bookViews>
  <sheets>
    <sheet name="Phụ lục 1" sheetId="2" r:id="rId1"/>
    <sheet name="Phụ lục 2" sheetId="3"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2" l="1"/>
  <c r="E60" i="2"/>
  <c r="C14" i="2" l="1"/>
  <c r="D14" i="2"/>
  <c r="D10" i="2"/>
  <c r="F23" i="2" l="1"/>
  <c r="F17" i="2" l="1"/>
  <c r="F59" i="2"/>
  <c r="F58" i="2"/>
  <c r="F55" i="2"/>
  <c r="F52" i="2"/>
  <c r="F49" i="2"/>
  <c r="F47" i="2"/>
  <c r="F46" i="2"/>
  <c r="F43" i="2"/>
  <c r="F41" i="2"/>
  <c r="F40" i="2"/>
  <c r="F37" i="2"/>
  <c r="F36" i="2" s="1"/>
  <c r="F34" i="2"/>
  <c r="F31" i="2"/>
  <c r="F28" i="2"/>
  <c r="F25" i="2"/>
  <c r="F24" i="2"/>
  <c r="F22" i="2"/>
  <c r="F19" i="2"/>
  <c r="F13" i="2"/>
  <c r="F12" i="2"/>
  <c r="F11" i="2"/>
  <c r="F21" i="2"/>
  <c r="D58" i="2"/>
  <c r="D43" i="2"/>
  <c r="D49" i="2"/>
  <c r="D46" i="2"/>
  <c r="D52" i="2"/>
  <c r="F14" i="2" l="1"/>
  <c r="F10" i="2"/>
  <c r="E58" i="2" l="1"/>
  <c r="E55" i="2"/>
  <c r="E52" i="2"/>
  <c r="E49" i="2"/>
  <c r="E46" i="2"/>
  <c r="E43" i="2"/>
  <c r="E40" i="2"/>
  <c r="E37" i="2"/>
  <c r="E34" i="2"/>
  <c r="E31" i="2"/>
  <c r="E59" i="2" l="1"/>
  <c r="C57" i="2"/>
  <c r="D57" i="2"/>
  <c r="F57" i="2"/>
  <c r="E56" i="2"/>
  <c r="C54" i="2"/>
  <c r="D54" i="2"/>
  <c r="F54" i="2"/>
  <c r="E53" i="2"/>
  <c r="E51" i="2" s="1"/>
  <c r="C51" i="2"/>
  <c r="D51" i="2"/>
  <c r="F51" i="2"/>
  <c r="E50" i="2"/>
  <c r="E48" i="2" s="1"/>
  <c r="C48" i="2"/>
  <c r="D48" i="2"/>
  <c r="F48" i="2"/>
  <c r="E47" i="2"/>
  <c r="E45" i="2" s="1"/>
  <c r="C45" i="2"/>
  <c r="D45" i="2"/>
  <c r="F45" i="2"/>
  <c r="E44" i="2"/>
  <c r="C42" i="2"/>
  <c r="D42" i="2"/>
  <c r="F42" i="2"/>
  <c r="E41" i="2"/>
  <c r="E39" i="2" s="1"/>
  <c r="C39" i="2"/>
  <c r="D39" i="2"/>
  <c r="F39" i="2"/>
  <c r="E38" i="2"/>
  <c r="C36" i="2"/>
  <c r="D36" i="2"/>
  <c r="E35" i="2"/>
  <c r="C33" i="2"/>
  <c r="D33" i="2"/>
  <c r="F33" i="2"/>
  <c r="C30" i="2"/>
  <c r="D30" i="2"/>
  <c r="F30" i="2"/>
  <c r="E32" i="2"/>
  <c r="E30" i="2" s="1"/>
  <c r="C29" i="2" l="1"/>
  <c r="F29" i="2"/>
  <c r="F9" i="2" s="1"/>
  <c r="D29" i="2"/>
  <c r="D9" i="2" s="1"/>
  <c r="E42" i="2"/>
  <c r="E57" i="2"/>
  <c r="E54" i="2"/>
  <c r="E36" i="2"/>
  <c r="E33" i="2"/>
  <c r="E28" i="2"/>
  <c r="E12" i="2"/>
  <c r="E13" i="2"/>
  <c r="E11" i="2"/>
  <c r="E27" i="2"/>
  <c r="E26" i="2"/>
  <c r="E25" i="2"/>
  <c r="E24" i="2"/>
  <c r="E23" i="2"/>
  <c r="E22" i="2"/>
  <c r="E21" i="2"/>
  <c r="E20" i="2"/>
  <c r="E19" i="2"/>
  <c r="E18" i="2"/>
  <c r="E17" i="2"/>
  <c r="E16" i="2"/>
  <c r="E15" i="2"/>
  <c r="C10" i="2"/>
  <c r="E29" i="2" l="1"/>
  <c r="E10" i="2"/>
  <c r="E14" i="2"/>
  <c r="E9" i="2" l="1"/>
  <c r="C9" i="2"/>
</calcChain>
</file>

<file path=xl/sharedStrings.xml><?xml version="1.0" encoding="utf-8"?>
<sst xmlns="http://schemas.openxmlformats.org/spreadsheetml/2006/main" count="109" uniqueCount="90">
  <si>
    <t>Tên cơ quan, đơn vị</t>
  </si>
  <si>
    <t>Ghi chú</t>
  </si>
  <si>
    <t>I</t>
  </si>
  <si>
    <t>II</t>
  </si>
  <si>
    <t>Số lượng người làm việc được giao năm 2024</t>
  </si>
  <si>
    <t>Số lượng người làm việc chưa sử dụng</t>
  </si>
  <si>
    <t>Đơn vị sự nghiệp thuộc UBND tỉnh</t>
  </si>
  <si>
    <t xml:space="preserve">Đơn vị sự nghiệp trực thuộc các cơ quan chuyên môn thuộc UBND tỉnh </t>
  </si>
  <si>
    <t>III</t>
  </si>
  <si>
    <t>UBND cấp huyện</t>
  </si>
  <si>
    <t>Thành phố Điện Biên Phủ</t>
  </si>
  <si>
    <t>Sự nghiệp Giáo dục và Đào tạo</t>
  </si>
  <si>
    <t xml:space="preserve">1.2 </t>
  </si>
  <si>
    <t>Sự nghiệp khác</t>
  </si>
  <si>
    <t xml:space="preserve"> </t>
  </si>
  <si>
    <t>Sở Tư pháp</t>
  </si>
  <si>
    <t>Đài phát thanh, truyền hình</t>
  </si>
  <si>
    <t>Trường Cao đẳng Kinh tế - Kỹ thuật Điện Biên</t>
  </si>
  <si>
    <t>Sở Thông tin và Truyền thông</t>
  </si>
  <si>
    <t>Sở Kế hoạch và Đầu tư</t>
  </si>
  <si>
    <t>Sở Công thương</t>
  </si>
  <si>
    <t>Sở Văn hoá, Thể thao và Du lịch</t>
  </si>
  <si>
    <t>Sở Khoa học và Công nghệ</t>
  </si>
  <si>
    <t>Sở Y tế</t>
  </si>
  <si>
    <t>Sở Tài nguyên và Môi trường</t>
  </si>
  <si>
    <t>Sở Nông nghiệp và Phát triển nông thôn</t>
  </si>
  <si>
    <t>Sở Lao động, Thương binh và Xã hội</t>
  </si>
  <si>
    <t>Sở Xây dựng</t>
  </si>
  <si>
    <t>Sở Nội vụ</t>
  </si>
  <si>
    <t>Văn phòng UBND tỉnh</t>
  </si>
  <si>
    <t>Sở Giáo dục và Đào tạo</t>
  </si>
  <si>
    <t>Thị xã Mường Lay</t>
  </si>
  <si>
    <t>2.1</t>
  </si>
  <si>
    <t>2.2</t>
  </si>
  <si>
    <t>3.1</t>
  </si>
  <si>
    <t>3.2</t>
  </si>
  <si>
    <t xml:space="preserve">Huyện Điện Biên </t>
  </si>
  <si>
    <t>4.1</t>
  </si>
  <si>
    <t>4.2</t>
  </si>
  <si>
    <t>Huyện Mường Ảng</t>
  </si>
  <si>
    <t>Huyện Tuần Giáo</t>
  </si>
  <si>
    <t>5.1</t>
  </si>
  <si>
    <t>5.2</t>
  </si>
  <si>
    <t>Huyện Mường Chà</t>
  </si>
  <si>
    <t>Huyện Tủa Chùa</t>
  </si>
  <si>
    <t>6.1</t>
  </si>
  <si>
    <t>6.2</t>
  </si>
  <si>
    <t>7.1</t>
  </si>
  <si>
    <t>7.2</t>
  </si>
  <si>
    <t>Huyện Nậm Pồ</t>
  </si>
  <si>
    <t>8.1</t>
  </si>
  <si>
    <t>8.2</t>
  </si>
  <si>
    <t>Huyện Mường Nhé</t>
  </si>
  <si>
    <t>Huyện Điện Biên Đông</t>
  </si>
  <si>
    <t>9.1</t>
  </si>
  <si>
    <t>9.2</t>
  </si>
  <si>
    <t>10.1</t>
  </si>
  <si>
    <t>10.2</t>
  </si>
  <si>
    <t>Trường Cao đẳng Nghề 
Điện Biên</t>
  </si>
  <si>
    <t>Dự phòng</t>
  </si>
  <si>
    <t>IV</t>
  </si>
  <si>
    <t>1.1</t>
  </si>
  <si>
    <t>Giao và sử dụng người làm việc hưởng lương từ ngân sách nhà nước năm 2024</t>
  </si>
  <si>
    <t>Số lượng người làm việc hiện có</t>
  </si>
  <si>
    <t>3=4+5</t>
  </si>
  <si>
    <t>Phụ lục  1</t>
  </si>
  <si>
    <t>Stt</t>
  </si>
  <si>
    <t>Phụ lục 2</t>
  </si>
  <si>
    <t>TỔNG</t>
  </si>
  <si>
    <t>Hội Chữ thập đỏ</t>
  </si>
  <si>
    <t>Hội Khuyến học</t>
  </si>
  <si>
    <t>Hội Luật gia tỉnh</t>
  </si>
  <si>
    <t>Liên hiệp các Hội Khoa học và Kỹ thuật</t>
  </si>
  <si>
    <t>Số tt</t>
  </si>
  <si>
    <t>Tên Hội</t>
  </si>
  <si>
    <t>Hội Người cao tuổi</t>
  </si>
  <si>
    <t>Số lượng người làm việc</t>
  </si>
  <si>
    <t>Đã giao 2024</t>
  </si>
  <si>
    <t>Hội Văn học - Nghệ thuật</t>
  </si>
  <si>
    <t>Liên minh Hợp tác xã</t>
  </si>
  <si>
    <t xml:space="preserve">Hội Đông y </t>
  </si>
  <si>
    <t>Hội Nhà báo</t>
  </si>
  <si>
    <t>Đề xuất giao năm 2025</t>
  </si>
  <si>
    <t>Đề xuất phê duyệt tổng số người làm việc hưởng lương ngân sách nhà nước năm 2025</t>
  </si>
  <si>
    <t>V</t>
  </si>
  <si>
    <t>Người làm việc hưởng lương từ NSNN được bổ sung năm học 2024-2025 chưa phân bổ (Bổ sung theo QĐ giao biên chế năm 2025 của BTC TW)</t>
  </si>
  <si>
    <t>TỔNG CỘNG (I+II+III+IV+V)</t>
  </si>
  <si>
    <r>
      <t xml:space="preserve">ĐỀ NGHỊ PHÊ DUYỆT TỔNG SỐ NGƯỜI LÀM VIỆC HƯỞNG LƯƠNG TỪ NGÂN SÁCH NHÀ NƯỚC TRONG CÁC ĐƠN VỊ SỰ NGHIỆP CÔNG LẬP TỰ BẢO ĐẢM MỘT PHẦN CHI THƯỜNG XUYÊN VÀ ĐƠN VỊ SỰ NGHIỆP CÔNG LẬP DO NGÂN SÁCH NHÀ NƯỚC BẢO ĐẢM CHI THƯỜNG XUYÊN NĂM 2025 
</t>
    </r>
    <r>
      <rPr>
        <i/>
        <sz val="12"/>
        <color theme="1"/>
        <rFont val="Times New Roman"/>
        <family val="1"/>
      </rPr>
      <t>( Kèm theo Tờ trình số        /TTr-UBND ngày        /           /2024 của ỦBND tỉnh Điện Biên)</t>
    </r>
  </si>
  <si>
    <t>ĐỀ XUẤT GIAO SỐ LƯỢNG NGƯỜI LÀM VIỆC TRONG CÁC HỘI QUẦN CHÚNG DO ĐẢNG, NHÀ NƯỚC GIAO NHIỆM VỤ THUỘC TỈNH ĐIỆN BIÊN NĂM 2025</t>
  </si>
  <si>
    <t>(Kèm theo Tờ trình số :      /TTr-UBND ngày        /            /2024 của UBND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</si>
</sst>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3" x14ac:knownFonts="1">
    <font>
      <sz val="11"/>
      <color theme="1"/>
      <name val="Times New Roman"/>
      <family val="2"/>
    </font>
    <font>
      <b/>
      <sz val="11"/>
      <color theme="1"/>
      <name val="Times New Roman"/>
      <family val="1"/>
    </font>
    <font>
      <i/>
      <sz val="11"/>
      <color theme="1"/>
      <name val="Times New Roman"/>
      <family val="1"/>
    </font>
    <font>
      <sz val="14"/>
      <color theme="1"/>
      <name val="Arial"/>
      <family val="2"/>
    </font>
    <font>
      <b/>
      <sz val="10"/>
      <color theme="1"/>
      <name val="Times New Roman"/>
      <family val="1"/>
    </font>
    <font>
      <sz val="11"/>
      <color theme="1"/>
      <name val="Times New Roman"/>
      <family val="1"/>
    </font>
    <font>
      <b/>
      <sz val="12"/>
      <color theme="1"/>
      <name val="Times New Roman"/>
      <family val="1"/>
    </font>
    <font>
      <i/>
      <sz val="12"/>
      <color theme="1"/>
      <name val="Times New Roman"/>
      <family val="1"/>
    </font>
    <font>
      <b/>
      <sz val="11"/>
      <name val="Times New Roman"/>
      <family val="1"/>
    </font>
    <font>
      <b/>
      <sz val="10"/>
      <color rgb="FFFF0000"/>
      <name val="Times New Roman"/>
      <family val="1"/>
    </font>
    <font>
      <sz val="10"/>
      <color theme="1"/>
      <name val="Times New Roman"/>
      <family val="1"/>
    </font>
    <font>
      <sz val="10"/>
      <color rgb="FFFF0000"/>
      <name val="Times New Roman"/>
      <family val="1"/>
    </font>
    <font>
      <sz val="11"/>
      <name val="Times New Roman"/>
      <family val="1"/>
    </font>
    <font>
      <b/>
      <sz val="10"/>
      <name val="Times New Roman"/>
      <family val="1"/>
    </font>
    <font>
      <b/>
      <sz val="12"/>
      <color theme="1"/>
      <name val="Times New Roman"/>
      <family val="2"/>
    </font>
    <font>
      <sz val="11"/>
      <color theme="1"/>
      <name val="Calibri"/>
      <family val="2"/>
      <scheme val="minor"/>
    </font>
    <font>
      <sz val="12"/>
      <name val=".VnTime"/>
      <family val="2"/>
    </font>
    <font>
      <sz val="12"/>
      <name val="Times New Roman"/>
      <family val="1"/>
    </font>
    <font>
      <b/>
      <sz val="12"/>
      <name val="Times New Roman"/>
      <family val="1"/>
    </font>
    <font>
      <sz val="10"/>
      <name val="Arial"/>
      <family val="2"/>
    </font>
    <font>
      <i/>
      <sz val="12"/>
      <name val="Times New Roman"/>
      <family val="1"/>
    </font>
    <font>
      <sz val="10"/>
      <name val="Arial"/>
      <family val="2"/>
      <charset val="163"/>
    </font>
    <font>
      <sz val="11"/>
      <color theme="1"/>
      <name val="Times New Roman"/>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15" fillId="0" borderId="0"/>
    <xf numFmtId="0" fontId="16" fillId="0" borderId="0"/>
    <xf numFmtId="9" fontId="19" fillId="0" borderId="0" applyFont="0" applyFill="0" applyBorder="0" applyAlignment="0" applyProtection="0"/>
    <xf numFmtId="0" fontId="19" fillId="0" borderId="0"/>
    <xf numFmtId="164" fontId="21" fillId="0" borderId="0" applyFont="0" applyFill="0" applyBorder="0" applyAlignment="0" applyProtection="0"/>
    <xf numFmtId="0" fontId="19" fillId="0" borderId="0"/>
    <xf numFmtId="164" fontId="22" fillId="0" borderId="0" applyFont="0" applyFill="0" applyBorder="0" applyAlignment="0" applyProtection="0"/>
  </cellStyleXfs>
  <cellXfs count="60">
    <xf numFmtId="0" fontId="0" fillId="0" borderId="0" xfId="0"/>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3" fontId="0" fillId="0" borderId="1" xfId="0" applyNumberFormat="1" applyBorder="1" applyAlignment="1">
      <alignment horizontal="center" vertical="center" wrapText="1"/>
    </xf>
    <xf numFmtId="0" fontId="0" fillId="2" borderId="0" xfId="0" applyFill="1"/>
    <xf numFmtId="0" fontId="1" fillId="0" borderId="0" xfId="0" applyFont="1"/>
    <xf numFmtId="0" fontId="5" fillId="0" borderId="1" xfId="0" applyFont="1" applyBorder="1" applyAlignment="1">
      <alignment horizontal="center" vertical="center" wrapText="1"/>
    </xf>
    <xf numFmtId="0" fontId="0" fillId="0" borderId="0" xfId="0" applyAlignment="1">
      <alignment vertical="center" wrapText="1"/>
    </xf>
    <xf numFmtId="3" fontId="1"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xf numFmtId="3" fontId="12" fillId="0" borderId="1" xfId="0" applyNumberFormat="1" applyFont="1" applyBorder="1" applyAlignment="1">
      <alignment horizontal="center" vertical="center" wrapText="1"/>
    </xf>
    <xf numFmtId="0" fontId="10" fillId="0" borderId="1" xfId="0" quotePrefix="1"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xf>
    <xf numFmtId="10" fontId="17" fillId="0" borderId="1" xfId="4" applyNumberFormat="1" applyFont="1" applyFill="1" applyBorder="1" applyAlignment="1" applyProtection="1">
      <alignment horizontal="right" vertical="center"/>
    </xf>
    <xf numFmtId="3" fontId="17" fillId="0" borderId="1" xfId="3" applyNumberFormat="1" applyFont="1" applyBorder="1" applyAlignment="1">
      <alignment horizontal="right" vertical="center" wrapText="1"/>
    </xf>
    <xf numFmtId="0" fontId="17" fillId="0" borderId="1" xfId="3" applyFont="1" applyBorder="1" applyAlignment="1">
      <alignment horizontal="left" vertical="center" wrapText="1"/>
    </xf>
    <xf numFmtId="10" fontId="18" fillId="0" borderId="1" xfId="4" applyNumberFormat="1" applyFont="1" applyFill="1" applyBorder="1" applyAlignment="1" applyProtection="1">
      <alignment horizontal="right" vertical="center"/>
    </xf>
    <xf numFmtId="3" fontId="18" fillId="0" borderId="1" xfId="3" applyNumberFormat="1" applyFont="1" applyBorder="1" applyAlignment="1">
      <alignment horizontal="right" vertical="center"/>
    </xf>
    <xf numFmtId="0" fontId="20" fillId="0" borderId="0" xfId="3" applyFont="1" applyAlignment="1">
      <alignment horizontal="center" vertical="center" wrapText="1"/>
    </xf>
    <xf numFmtId="0" fontId="20" fillId="0" borderId="0" xfId="3" applyFont="1" applyAlignment="1">
      <alignment horizontal="center" vertical="center"/>
    </xf>
    <xf numFmtId="0" fontId="18" fillId="0" borderId="1" xfId="3" applyFont="1" applyBorder="1" applyAlignment="1">
      <alignment horizontal="center" vertical="center" wrapText="1"/>
    </xf>
    <xf numFmtId="0" fontId="18" fillId="0" borderId="1" xfId="3" applyFont="1" applyBorder="1" applyAlignment="1">
      <alignment horizontal="center" vertical="center"/>
    </xf>
    <xf numFmtId="0" fontId="17" fillId="0" borderId="1" xfId="3" applyFont="1" applyBorder="1" applyAlignment="1">
      <alignment horizontal="center" vertical="center" wrapText="1"/>
    </xf>
    <xf numFmtId="0" fontId="20" fillId="0" borderId="1" xfId="3" applyFont="1"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165" fontId="12" fillId="0" borderId="1" xfId="8" applyNumberFormat="1" applyFont="1" applyBorder="1" applyAlignment="1">
      <alignment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0" xfId="0" applyFont="1" applyAlignment="1">
      <alignment horizontal="center"/>
    </xf>
    <xf numFmtId="0" fontId="14" fillId="0" borderId="0" xfId="0" applyFont="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xf>
    <xf numFmtId="0" fontId="18" fillId="0" borderId="0" xfId="3" applyFont="1" applyAlignment="1">
      <alignment horizontal="center" vertical="center"/>
    </xf>
    <xf numFmtId="0" fontId="18" fillId="0" borderId="1" xfId="3" applyFont="1" applyBorder="1" applyAlignment="1">
      <alignment horizontal="center" vertical="center" wrapText="1"/>
    </xf>
    <xf numFmtId="0" fontId="18" fillId="0" borderId="1" xfId="3" applyFont="1" applyBorder="1" applyAlignment="1">
      <alignment horizontal="center" vertical="center"/>
    </xf>
    <xf numFmtId="0" fontId="18" fillId="0" borderId="0" xfId="3" applyFont="1" applyAlignment="1">
      <alignment horizontal="center" vertical="center" wrapText="1"/>
    </xf>
    <xf numFmtId="0" fontId="20" fillId="0" borderId="0" xfId="3" applyFont="1" applyAlignment="1">
      <alignment horizontal="center" vertical="center" wrapText="1"/>
    </xf>
  </cellXfs>
  <cellStyles count="9">
    <cellStyle name="Comma" xfId="8" builtinId="3"/>
    <cellStyle name="Comma 2" xfId="6"/>
    <cellStyle name="Normal" xfId="0" builtinId="0"/>
    <cellStyle name="Normal 2" xfId="5"/>
    <cellStyle name="Normal 3" xfId="1"/>
    <cellStyle name="Normal 3 2" xfId="7"/>
    <cellStyle name="Normal 4" xfId="2"/>
    <cellStyle name="Normal_TONG_HOP_GIAO BIEN CHE 2011"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676275</xdr:colOff>
      <xdr:row>3</xdr:row>
      <xdr:rowOff>0</xdr:rowOff>
    </xdr:from>
    <xdr:to>
      <xdr:col>3</xdr:col>
      <xdr:colOff>104775</xdr:colOff>
      <xdr:row>3</xdr:row>
      <xdr:rowOff>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90600" y="1133475"/>
          <a:ext cx="2286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topLeftCell="A17" zoomScaleNormal="100" zoomScaleSheetLayoutView="100" workbookViewId="0">
      <selection activeCell="C22" sqref="C22"/>
    </sheetView>
  </sheetViews>
  <sheetFormatPr defaultRowHeight="15" x14ac:dyDescent="0.25"/>
  <cols>
    <col min="1" max="1" width="6.42578125" customWidth="1"/>
    <col min="2" max="2" width="33.7109375" style="9" customWidth="1"/>
    <col min="3" max="3" width="12.5703125" customWidth="1"/>
    <col min="4" max="4" width="7.85546875" customWidth="1"/>
    <col min="5" max="5" width="7.7109375" customWidth="1"/>
    <col min="6" max="6" width="15.140625" style="15" customWidth="1"/>
    <col min="7" max="7" width="29.42578125" customWidth="1"/>
    <col min="8" max="8" width="9.140625" hidden="1" customWidth="1"/>
    <col min="9" max="9" width="4.7109375" customWidth="1"/>
    <col min="10" max="10" width="12.140625" customWidth="1"/>
    <col min="11" max="11" width="13" customWidth="1"/>
  </cols>
  <sheetData>
    <row r="1" spans="1:7" hidden="1" x14ac:dyDescent="0.25"/>
    <row r="2" spans="1:7" ht="15.75" x14ac:dyDescent="0.25">
      <c r="A2" s="46" t="s">
        <v>65</v>
      </c>
      <c r="B2" s="46"/>
      <c r="C2" s="46"/>
      <c r="D2" s="46"/>
      <c r="E2" s="46"/>
      <c r="F2" s="46"/>
      <c r="G2" s="46"/>
    </row>
    <row r="3" spans="1:7" ht="66" customHeight="1" x14ac:dyDescent="0.25">
      <c r="A3" s="47" t="s">
        <v>87</v>
      </c>
      <c r="B3" s="47"/>
      <c r="C3" s="47"/>
      <c r="D3" s="47"/>
      <c r="E3" s="47"/>
      <c r="F3" s="47"/>
      <c r="G3" s="47"/>
    </row>
    <row r="5" spans="1:7" ht="45" customHeight="1" x14ac:dyDescent="0.25">
      <c r="A5" s="49" t="s">
        <v>66</v>
      </c>
      <c r="B5" s="49" t="s">
        <v>0</v>
      </c>
      <c r="C5" s="40" t="s">
        <v>62</v>
      </c>
      <c r="D5" s="41"/>
      <c r="E5" s="42"/>
      <c r="F5" s="43" t="s">
        <v>83</v>
      </c>
      <c r="G5" s="37" t="s">
        <v>1</v>
      </c>
    </row>
    <row r="6" spans="1:7" ht="32.25" customHeight="1" x14ac:dyDescent="0.25">
      <c r="A6" s="50"/>
      <c r="B6" s="50"/>
      <c r="C6" s="37" t="s">
        <v>4</v>
      </c>
      <c r="D6" s="37" t="s">
        <v>63</v>
      </c>
      <c r="E6" s="37" t="s">
        <v>5</v>
      </c>
      <c r="F6" s="44"/>
      <c r="G6" s="38"/>
    </row>
    <row r="7" spans="1:7" ht="95.25" customHeight="1" x14ac:dyDescent="0.25">
      <c r="A7" s="51"/>
      <c r="B7" s="51"/>
      <c r="C7" s="39"/>
      <c r="D7" s="39"/>
      <c r="E7" s="39"/>
      <c r="F7" s="45"/>
      <c r="G7" s="39"/>
    </row>
    <row r="8" spans="1:7" x14ac:dyDescent="0.25">
      <c r="A8" s="2">
        <v>1</v>
      </c>
      <c r="B8" s="2">
        <v>2</v>
      </c>
      <c r="C8" s="2" t="s">
        <v>64</v>
      </c>
      <c r="D8" s="2">
        <v>4</v>
      </c>
      <c r="E8" s="2">
        <v>5</v>
      </c>
      <c r="F8" s="2">
        <v>6</v>
      </c>
      <c r="G8" s="2">
        <v>7</v>
      </c>
    </row>
    <row r="9" spans="1:7" x14ac:dyDescent="0.25">
      <c r="A9" s="52" t="s">
        <v>86</v>
      </c>
      <c r="B9" s="53"/>
      <c r="C9" s="11">
        <f>D9+E9</f>
        <v>19886</v>
      </c>
      <c r="D9" s="10">
        <f>D10+D14+D29+D60+D61</f>
        <v>19152</v>
      </c>
      <c r="E9" s="10">
        <f t="shared" ref="E9:F9" si="0">E10+E14+E29+E60+E61</f>
        <v>734</v>
      </c>
      <c r="F9" s="10">
        <f t="shared" si="0"/>
        <v>19783</v>
      </c>
      <c r="G9" s="2"/>
    </row>
    <row r="10" spans="1:7" s="7" customFormat="1" ht="39.75" customHeight="1" x14ac:dyDescent="0.2">
      <c r="A10" s="3" t="s">
        <v>2</v>
      </c>
      <c r="B10" s="3" t="s">
        <v>6</v>
      </c>
      <c r="C10" s="10">
        <f>SUM(C11:C13)</f>
        <v>331</v>
      </c>
      <c r="D10" s="10">
        <f>SUM(D11:D13)</f>
        <v>312</v>
      </c>
      <c r="E10" s="10">
        <f>SUM(E11:E13)</f>
        <v>19</v>
      </c>
      <c r="F10" s="10">
        <f>SUM(F11:F13)</f>
        <v>320</v>
      </c>
      <c r="G10" s="18"/>
    </row>
    <row r="11" spans="1:7" ht="39" customHeight="1" x14ac:dyDescent="0.25">
      <c r="A11" s="1">
        <v>1</v>
      </c>
      <c r="B11" s="4" t="s">
        <v>16</v>
      </c>
      <c r="C11" s="5">
        <v>110</v>
      </c>
      <c r="D11" s="5">
        <v>107</v>
      </c>
      <c r="E11" s="5">
        <f>C11-D11</f>
        <v>3</v>
      </c>
      <c r="F11" s="16">
        <f>C11-2</f>
        <v>108</v>
      </c>
      <c r="G11" s="12"/>
    </row>
    <row r="12" spans="1:7" ht="43.5" customHeight="1" x14ac:dyDescent="0.25">
      <c r="A12" s="1">
        <v>2</v>
      </c>
      <c r="B12" s="4" t="s">
        <v>17</v>
      </c>
      <c r="C12" s="5">
        <v>120</v>
      </c>
      <c r="D12" s="5">
        <v>111</v>
      </c>
      <c r="E12" s="5">
        <f>C12-D12</f>
        <v>9</v>
      </c>
      <c r="F12" s="16">
        <f>C12-6</f>
        <v>114</v>
      </c>
      <c r="G12" s="12"/>
    </row>
    <row r="13" spans="1:7" ht="39.75" customHeight="1" x14ac:dyDescent="0.25">
      <c r="A13" s="1">
        <v>3</v>
      </c>
      <c r="B13" s="4" t="s">
        <v>58</v>
      </c>
      <c r="C13" s="5">
        <v>101</v>
      </c>
      <c r="D13" s="5">
        <v>94</v>
      </c>
      <c r="E13" s="5">
        <f>C13-D13</f>
        <v>7</v>
      </c>
      <c r="F13" s="16">
        <f>C13-3</f>
        <v>98</v>
      </c>
      <c r="G13" s="12"/>
    </row>
    <row r="14" spans="1:7" s="7" customFormat="1" ht="42.75" x14ac:dyDescent="0.2">
      <c r="A14" s="3" t="s">
        <v>3</v>
      </c>
      <c r="B14" s="3" t="s">
        <v>7</v>
      </c>
      <c r="C14" s="10">
        <f>SUM(C15:C28)</f>
        <v>5124</v>
      </c>
      <c r="D14" s="10">
        <f>SUM(D15:D28)</f>
        <v>4924</v>
      </c>
      <c r="E14" s="10">
        <f>SUM(E15:E28)</f>
        <v>200</v>
      </c>
      <c r="F14" s="10">
        <f>SUM(F15:F28)</f>
        <v>5054</v>
      </c>
      <c r="G14" s="14"/>
    </row>
    <row r="15" spans="1:7" ht="33" customHeight="1" x14ac:dyDescent="0.25">
      <c r="A15" s="1">
        <v>1</v>
      </c>
      <c r="B15" s="4" t="s">
        <v>29</v>
      </c>
      <c r="C15" s="5">
        <v>25</v>
      </c>
      <c r="D15" s="5">
        <v>21</v>
      </c>
      <c r="E15" s="5">
        <f t="shared" ref="E15:E28" si="1">C15-D15</f>
        <v>4</v>
      </c>
      <c r="F15" s="16">
        <v>25</v>
      </c>
      <c r="G15" s="12"/>
    </row>
    <row r="16" spans="1:7" ht="33" customHeight="1" x14ac:dyDescent="0.25">
      <c r="A16" s="1">
        <v>2</v>
      </c>
      <c r="B16" s="4" t="s">
        <v>18</v>
      </c>
      <c r="C16" s="5">
        <v>19</v>
      </c>
      <c r="D16" s="5">
        <v>16</v>
      </c>
      <c r="E16" s="5">
        <f t="shared" si="1"/>
        <v>3</v>
      </c>
      <c r="F16" s="16">
        <v>21</v>
      </c>
      <c r="G16" s="13"/>
    </row>
    <row r="17" spans="1:7" ht="33" customHeight="1" x14ac:dyDescent="0.25">
      <c r="A17" s="1">
        <v>3</v>
      </c>
      <c r="B17" s="4" t="s">
        <v>19</v>
      </c>
      <c r="C17" s="5">
        <v>11</v>
      </c>
      <c r="D17" s="5">
        <v>11</v>
      </c>
      <c r="E17" s="5">
        <f t="shared" si="1"/>
        <v>0</v>
      </c>
      <c r="F17" s="16">
        <f>C17</f>
        <v>11</v>
      </c>
      <c r="G17" s="12"/>
    </row>
    <row r="18" spans="1:7" ht="33" customHeight="1" x14ac:dyDescent="0.25">
      <c r="A18" s="1">
        <v>4</v>
      </c>
      <c r="B18" s="4" t="s">
        <v>20</v>
      </c>
      <c r="C18" s="5">
        <v>32</v>
      </c>
      <c r="D18" s="5">
        <v>31</v>
      </c>
      <c r="E18" s="5">
        <f t="shared" si="1"/>
        <v>1</v>
      </c>
      <c r="F18" s="16">
        <v>32</v>
      </c>
      <c r="G18" s="12"/>
    </row>
    <row r="19" spans="1:7" ht="33" customHeight="1" x14ac:dyDescent="0.25">
      <c r="A19" s="1">
        <v>5</v>
      </c>
      <c r="B19" s="4" t="s">
        <v>21</v>
      </c>
      <c r="C19" s="5">
        <v>287</v>
      </c>
      <c r="D19" s="5">
        <v>275</v>
      </c>
      <c r="E19" s="5">
        <f t="shared" si="1"/>
        <v>12</v>
      </c>
      <c r="F19" s="16">
        <f>C19-3</f>
        <v>284</v>
      </c>
      <c r="G19" s="12"/>
    </row>
    <row r="20" spans="1:7" ht="33" customHeight="1" x14ac:dyDescent="0.25">
      <c r="A20" s="1">
        <v>6</v>
      </c>
      <c r="B20" s="4" t="s">
        <v>22</v>
      </c>
      <c r="C20" s="5">
        <v>22</v>
      </c>
      <c r="D20" s="5">
        <v>21</v>
      </c>
      <c r="E20" s="5">
        <f t="shared" si="1"/>
        <v>1</v>
      </c>
      <c r="F20" s="16">
        <v>22</v>
      </c>
      <c r="G20" s="12"/>
    </row>
    <row r="21" spans="1:7" ht="33" customHeight="1" x14ac:dyDescent="0.25">
      <c r="A21" s="1">
        <v>7</v>
      </c>
      <c r="B21" s="4" t="s">
        <v>23</v>
      </c>
      <c r="C21" s="5">
        <v>2444</v>
      </c>
      <c r="D21" s="36">
        <v>2322</v>
      </c>
      <c r="E21" s="5">
        <f t="shared" si="1"/>
        <v>122</v>
      </c>
      <c r="F21" s="16">
        <f>2444-10</f>
        <v>2434</v>
      </c>
      <c r="G21" s="12"/>
    </row>
    <row r="22" spans="1:7" ht="33" customHeight="1" x14ac:dyDescent="0.25">
      <c r="A22" s="1">
        <v>9</v>
      </c>
      <c r="B22" s="4" t="s">
        <v>24</v>
      </c>
      <c r="C22" s="5">
        <v>139</v>
      </c>
      <c r="D22" s="5">
        <v>139</v>
      </c>
      <c r="E22" s="5">
        <f t="shared" si="1"/>
        <v>0</v>
      </c>
      <c r="F22" s="16">
        <f>C22-1</f>
        <v>138</v>
      </c>
      <c r="G22" s="12"/>
    </row>
    <row r="23" spans="1:7" s="6" customFormat="1" ht="33" customHeight="1" x14ac:dyDescent="0.25">
      <c r="A23" s="1">
        <v>10</v>
      </c>
      <c r="B23" s="4" t="s">
        <v>25</v>
      </c>
      <c r="C23" s="5">
        <v>164</v>
      </c>
      <c r="D23" s="5">
        <v>158</v>
      </c>
      <c r="E23" s="5">
        <f t="shared" si="1"/>
        <v>6</v>
      </c>
      <c r="F23" s="16">
        <f>C23-5-13</f>
        <v>146</v>
      </c>
      <c r="G23" s="13"/>
    </row>
    <row r="24" spans="1:7" ht="33" customHeight="1" x14ac:dyDescent="0.25">
      <c r="A24" s="1">
        <v>11</v>
      </c>
      <c r="B24" s="4" t="s">
        <v>26</v>
      </c>
      <c r="C24" s="5">
        <v>137</v>
      </c>
      <c r="D24" s="5">
        <v>133</v>
      </c>
      <c r="E24" s="5">
        <f t="shared" si="1"/>
        <v>4</v>
      </c>
      <c r="F24" s="16">
        <f>C24-3</f>
        <v>134</v>
      </c>
      <c r="G24" s="12"/>
    </row>
    <row r="25" spans="1:7" ht="33" customHeight="1" x14ac:dyDescent="0.25">
      <c r="A25" s="1">
        <v>12</v>
      </c>
      <c r="B25" s="4" t="s">
        <v>15</v>
      </c>
      <c r="C25" s="5">
        <v>33</v>
      </c>
      <c r="D25" s="5">
        <v>33</v>
      </c>
      <c r="E25" s="5">
        <f t="shared" si="1"/>
        <v>0</v>
      </c>
      <c r="F25" s="16">
        <f>C25-1</f>
        <v>32</v>
      </c>
      <c r="G25" s="12"/>
    </row>
    <row r="26" spans="1:7" ht="33" customHeight="1" x14ac:dyDescent="0.25">
      <c r="A26" s="1">
        <v>13</v>
      </c>
      <c r="B26" s="4" t="s">
        <v>27</v>
      </c>
      <c r="C26" s="5">
        <v>16</v>
      </c>
      <c r="D26" s="5">
        <v>14</v>
      </c>
      <c r="E26" s="5">
        <f t="shared" si="1"/>
        <v>2</v>
      </c>
      <c r="F26" s="16">
        <v>16</v>
      </c>
      <c r="G26" s="12"/>
    </row>
    <row r="27" spans="1:7" ht="33" customHeight="1" x14ac:dyDescent="0.25">
      <c r="A27" s="1">
        <v>14</v>
      </c>
      <c r="B27" s="4" t="s">
        <v>28</v>
      </c>
      <c r="C27" s="5">
        <v>15</v>
      </c>
      <c r="D27" s="5">
        <v>14</v>
      </c>
      <c r="E27" s="5">
        <f t="shared" si="1"/>
        <v>1</v>
      </c>
      <c r="F27" s="16">
        <v>15</v>
      </c>
      <c r="G27" s="12"/>
    </row>
    <row r="28" spans="1:7" ht="33" customHeight="1" x14ac:dyDescent="0.25">
      <c r="A28" s="1">
        <v>15</v>
      </c>
      <c r="B28" s="4" t="s">
        <v>30</v>
      </c>
      <c r="C28" s="5">
        <v>1780</v>
      </c>
      <c r="D28" s="5">
        <v>1736</v>
      </c>
      <c r="E28" s="5">
        <f t="shared" si="1"/>
        <v>44</v>
      </c>
      <c r="F28" s="16">
        <f>C28-36</f>
        <v>1744</v>
      </c>
      <c r="G28" s="12"/>
    </row>
    <row r="29" spans="1:7" s="7" customFormat="1" ht="35.25" customHeight="1" x14ac:dyDescent="0.2">
      <c r="A29" s="3" t="s">
        <v>8</v>
      </c>
      <c r="B29" s="3" t="s">
        <v>9</v>
      </c>
      <c r="C29" s="10">
        <f t="shared" ref="C29:F29" si="2">C30+C33+C36+C39+C42+C45+C48+C51+C54+C57</f>
        <v>14391</v>
      </c>
      <c r="D29" s="10">
        <f t="shared" si="2"/>
        <v>13916</v>
      </c>
      <c r="E29" s="10">
        <f t="shared" si="2"/>
        <v>475</v>
      </c>
      <c r="F29" s="10">
        <f t="shared" si="2"/>
        <v>14156</v>
      </c>
      <c r="G29" s="14"/>
    </row>
    <row r="30" spans="1:7" s="7" customFormat="1" ht="35.25" customHeight="1" x14ac:dyDescent="0.2">
      <c r="A30" s="3">
        <v>1</v>
      </c>
      <c r="B30" s="34" t="s">
        <v>10</v>
      </c>
      <c r="C30" s="10">
        <f t="shared" ref="C30:F30" si="3">C31+C32</f>
        <v>1549</v>
      </c>
      <c r="D30" s="10">
        <f t="shared" si="3"/>
        <v>1498</v>
      </c>
      <c r="E30" s="10">
        <f t="shared" si="3"/>
        <v>51</v>
      </c>
      <c r="F30" s="11">
        <f t="shared" si="3"/>
        <v>1532</v>
      </c>
      <c r="G30" s="14"/>
    </row>
    <row r="31" spans="1:7" ht="35.25" customHeight="1" x14ac:dyDescent="0.25">
      <c r="A31" s="8" t="s">
        <v>61</v>
      </c>
      <c r="B31" s="35" t="s">
        <v>11</v>
      </c>
      <c r="C31" s="5">
        <v>1476</v>
      </c>
      <c r="D31" s="5">
        <v>1430</v>
      </c>
      <c r="E31" s="5">
        <f>C31-D31</f>
        <v>46</v>
      </c>
      <c r="F31" s="16">
        <f>C31-17</f>
        <v>1459</v>
      </c>
      <c r="G31" s="12"/>
    </row>
    <row r="32" spans="1:7" ht="35.25" customHeight="1" x14ac:dyDescent="0.25">
      <c r="A32" s="8" t="s">
        <v>12</v>
      </c>
      <c r="B32" s="35" t="s">
        <v>13</v>
      </c>
      <c r="C32" s="5">
        <v>73</v>
      </c>
      <c r="D32" s="5">
        <v>68</v>
      </c>
      <c r="E32" s="5">
        <f>C32-D32</f>
        <v>5</v>
      </c>
      <c r="F32" s="16">
        <v>73</v>
      </c>
      <c r="G32" s="12"/>
    </row>
    <row r="33" spans="1:7" s="7" customFormat="1" ht="35.25" customHeight="1" x14ac:dyDescent="0.2">
      <c r="A33" s="3">
        <v>2</v>
      </c>
      <c r="B33" s="34" t="s">
        <v>31</v>
      </c>
      <c r="C33" s="10">
        <f t="shared" ref="C33:F33" si="4">C34+C35</f>
        <v>317</v>
      </c>
      <c r="D33" s="10">
        <f t="shared" si="4"/>
        <v>273</v>
      </c>
      <c r="E33" s="10">
        <f t="shared" si="4"/>
        <v>44</v>
      </c>
      <c r="F33" s="11">
        <f t="shared" si="4"/>
        <v>314</v>
      </c>
      <c r="G33" s="14"/>
    </row>
    <row r="34" spans="1:7" ht="35.25" customHeight="1" x14ac:dyDescent="0.25">
      <c r="A34" s="1" t="s">
        <v>32</v>
      </c>
      <c r="B34" s="35" t="s">
        <v>11</v>
      </c>
      <c r="C34" s="5">
        <v>272</v>
      </c>
      <c r="D34" s="5">
        <v>240</v>
      </c>
      <c r="E34" s="5">
        <f>C34-D34</f>
        <v>32</v>
      </c>
      <c r="F34" s="16">
        <f>C34-3</f>
        <v>269</v>
      </c>
      <c r="G34" s="12"/>
    </row>
    <row r="35" spans="1:7" ht="35.25" customHeight="1" x14ac:dyDescent="0.25">
      <c r="A35" s="1" t="s">
        <v>33</v>
      </c>
      <c r="B35" s="35" t="s">
        <v>13</v>
      </c>
      <c r="C35" s="5">
        <v>45</v>
      </c>
      <c r="D35" s="5">
        <v>33</v>
      </c>
      <c r="E35" s="5">
        <f>C35-D35</f>
        <v>12</v>
      </c>
      <c r="F35" s="16">
        <v>45</v>
      </c>
      <c r="G35" s="12"/>
    </row>
    <row r="36" spans="1:7" s="7" customFormat="1" ht="35.25" customHeight="1" x14ac:dyDescent="0.2">
      <c r="A36" s="3">
        <v>3</v>
      </c>
      <c r="B36" s="34" t="s">
        <v>36</v>
      </c>
      <c r="C36" s="10">
        <f t="shared" ref="C36:F36" si="5">C37+C38</f>
        <v>1933</v>
      </c>
      <c r="D36" s="10">
        <f t="shared" si="5"/>
        <v>1867</v>
      </c>
      <c r="E36" s="10">
        <f t="shared" si="5"/>
        <v>66</v>
      </c>
      <c r="F36" s="11">
        <f t="shared" si="5"/>
        <v>1895</v>
      </c>
      <c r="G36" s="14"/>
    </row>
    <row r="37" spans="1:7" ht="35.25" customHeight="1" x14ac:dyDescent="0.25">
      <c r="A37" s="1" t="s">
        <v>34</v>
      </c>
      <c r="B37" s="35" t="s">
        <v>11</v>
      </c>
      <c r="C37" s="5">
        <v>1857</v>
      </c>
      <c r="D37" s="5">
        <v>1792</v>
      </c>
      <c r="E37" s="5">
        <f>C37-D37</f>
        <v>65</v>
      </c>
      <c r="F37" s="16">
        <f>C37-37</f>
        <v>1820</v>
      </c>
      <c r="G37" s="12"/>
    </row>
    <row r="38" spans="1:7" ht="35.25" customHeight="1" x14ac:dyDescent="0.25">
      <c r="A38" s="1" t="s">
        <v>35</v>
      </c>
      <c r="B38" s="35" t="s">
        <v>13</v>
      </c>
      <c r="C38" s="5">
        <v>76</v>
      </c>
      <c r="D38" s="5">
        <v>75</v>
      </c>
      <c r="E38" s="5">
        <f>C38-D38</f>
        <v>1</v>
      </c>
      <c r="F38" s="16">
        <v>75</v>
      </c>
      <c r="G38" s="17"/>
    </row>
    <row r="39" spans="1:7" s="7" customFormat="1" ht="35.25" customHeight="1" x14ac:dyDescent="0.2">
      <c r="A39" s="3">
        <v>4</v>
      </c>
      <c r="B39" s="34" t="s">
        <v>39</v>
      </c>
      <c r="C39" s="10">
        <f t="shared" ref="C39:F39" si="6">C40+C41</f>
        <v>1034</v>
      </c>
      <c r="D39" s="10">
        <f t="shared" si="6"/>
        <v>996</v>
      </c>
      <c r="E39" s="10">
        <f t="shared" si="6"/>
        <v>38</v>
      </c>
      <c r="F39" s="11">
        <f t="shared" si="6"/>
        <v>1017</v>
      </c>
      <c r="G39" s="14"/>
    </row>
    <row r="40" spans="1:7" ht="35.25" customHeight="1" x14ac:dyDescent="0.25">
      <c r="A40" s="1" t="s">
        <v>37</v>
      </c>
      <c r="B40" s="35" t="s">
        <v>11</v>
      </c>
      <c r="C40" s="5">
        <v>974</v>
      </c>
      <c r="D40" s="5">
        <v>937</v>
      </c>
      <c r="E40" s="5">
        <f>C40-D40</f>
        <v>37</v>
      </c>
      <c r="F40" s="16">
        <f>C40-16</f>
        <v>958</v>
      </c>
      <c r="G40" s="12"/>
    </row>
    <row r="41" spans="1:7" ht="35.25" customHeight="1" x14ac:dyDescent="0.25">
      <c r="A41" s="1" t="s">
        <v>38</v>
      </c>
      <c r="B41" s="35" t="s">
        <v>13</v>
      </c>
      <c r="C41" s="5">
        <v>60</v>
      </c>
      <c r="D41" s="5">
        <v>59</v>
      </c>
      <c r="E41" s="5">
        <f>C41-D41</f>
        <v>1</v>
      </c>
      <c r="F41" s="16">
        <f>C41-1</f>
        <v>59</v>
      </c>
      <c r="G41" s="12"/>
    </row>
    <row r="42" spans="1:7" s="7" customFormat="1" ht="35.25" customHeight="1" x14ac:dyDescent="0.2">
      <c r="A42" s="3">
        <v>5</v>
      </c>
      <c r="B42" s="34" t="s">
        <v>40</v>
      </c>
      <c r="C42" s="10">
        <f t="shared" ref="C42:F42" si="7">C43+C44</f>
        <v>1954</v>
      </c>
      <c r="D42" s="10">
        <f t="shared" si="7"/>
        <v>1919</v>
      </c>
      <c r="E42" s="10">
        <f t="shared" si="7"/>
        <v>35</v>
      </c>
      <c r="F42" s="11">
        <f t="shared" si="7"/>
        <v>1907</v>
      </c>
      <c r="G42" s="14"/>
    </row>
    <row r="43" spans="1:7" ht="35.25" customHeight="1" x14ac:dyDescent="0.25">
      <c r="A43" s="1" t="s">
        <v>41</v>
      </c>
      <c r="B43" s="35" t="s">
        <v>11</v>
      </c>
      <c r="C43" s="5">
        <v>1890</v>
      </c>
      <c r="D43" s="5">
        <f>1812+46</f>
        <v>1858</v>
      </c>
      <c r="E43" s="5">
        <f>C43-D43</f>
        <v>32</v>
      </c>
      <c r="F43" s="16">
        <f>C43-46</f>
        <v>1844</v>
      </c>
      <c r="G43" s="12"/>
    </row>
    <row r="44" spans="1:7" ht="35.25" customHeight="1" x14ac:dyDescent="0.25">
      <c r="A44" s="1" t="s">
        <v>42</v>
      </c>
      <c r="B44" s="35" t="s">
        <v>13</v>
      </c>
      <c r="C44" s="5">
        <v>64</v>
      </c>
      <c r="D44" s="5">
        <v>61</v>
      </c>
      <c r="E44" s="5">
        <f>C44-D44</f>
        <v>3</v>
      </c>
      <c r="F44" s="16">
        <v>63</v>
      </c>
      <c r="G44" s="12"/>
    </row>
    <row r="45" spans="1:7" s="7" customFormat="1" ht="35.25" customHeight="1" x14ac:dyDescent="0.2">
      <c r="A45" s="3">
        <v>6</v>
      </c>
      <c r="B45" s="34" t="s">
        <v>43</v>
      </c>
      <c r="C45" s="10">
        <f t="shared" ref="C45:F45" si="8">C46+C47</f>
        <v>1510</v>
      </c>
      <c r="D45" s="10">
        <f t="shared" si="8"/>
        <v>1467</v>
      </c>
      <c r="E45" s="10">
        <f t="shared" si="8"/>
        <v>43</v>
      </c>
      <c r="F45" s="11">
        <f t="shared" si="8"/>
        <v>1479</v>
      </c>
      <c r="G45" s="14"/>
    </row>
    <row r="46" spans="1:7" ht="35.25" customHeight="1" x14ac:dyDescent="0.25">
      <c r="A46" s="1" t="s">
        <v>45</v>
      </c>
      <c r="B46" s="35" t="s">
        <v>11</v>
      </c>
      <c r="C46" s="5">
        <v>1448</v>
      </c>
      <c r="D46" s="5">
        <f>1381+33</f>
        <v>1414</v>
      </c>
      <c r="E46" s="5">
        <f>C46-D46</f>
        <v>34</v>
      </c>
      <c r="F46" s="16">
        <f>C46-30</f>
        <v>1418</v>
      </c>
      <c r="G46" s="12"/>
    </row>
    <row r="47" spans="1:7" ht="35.25" customHeight="1" x14ac:dyDescent="0.25">
      <c r="A47" s="1" t="s">
        <v>46</v>
      </c>
      <c r="B47" s="35" t="s">
        <v>13</v>
      </c>
      <c r="C47" s="5">
        <v>62</v>
      </c>
      <c r="D47" s="5">
        <v>53</v>
      </c>
      <c r="E47" s="5">
        <f>C47-D47</f>
        <v>9</v>
      </c>
      <c r="F47" s="16">
        <f>C47-1</f>
        <v>61</v>
      </c>
      <c r="G47" s="12"/>
    </row>
    <row r="48" spans="1:7" s="7" customFormat="1" ht="35.25" customHeight="1" x14ac:dyDescent="0.2">
      <c r="A48" s="3">
        <v>7</v>
      </c>
      <c r="B48" s="34" t="s">
        <v>44</v>
      </c>
      <c r="C48" s="10">
        <f t="shared" ref="C48:F48" si="9">C49+C50</f>
        <v>1311</v>
      </c>
      <c r="D48" s="10">
        <f t="shared" si="9"/>
        <v>1268</v>
      </c>
      <c r="E48" s="10">
        <f t="shared" si="9"/>
        <v>43</v>
      </c>
      <c r="F48" s="11">
        <f t="shared" si="9"/>
        <v>1298</v>
      </c>
      <c r="G48" s="14"/>
    </row>
    <row r="49" spans="1:7" ht="35.25" customHeight="1" x14ac:dyDescent="0.25">
      <c r="A49" s="1" t="s">
        <v>47</v>
      </c>
      <c r="B49" s="35" t="s">
        <v>11</v>
      </c>
      <c r="C49" s="5">
        <v>1251</v>
      </c>
      <c r="D49" s="5">
        <f>1134+76</f>
        <v>1210</v>
      </c>
      <c r="E49" s="5">
        <f>C49-D49</f>
        <v>41</v>
      </c>
      <c r="F49" s="16">
        <f>C49-13</f>
        <v>1238</v>
      </c>
      <c r="G49" s="12"/>
    </row>
    <row r="50" spans="1:7" ht="35.25" customHeight="1" x14ac:dyDescent="0.25">
      <c r="A50" s="1" t="s">
        <v>48</v>
      </c>
      <c r="B50" s="35" t="s">
        <v>13</v>
      </c>
      <c r="C50" s="5">
        <v>60</v>
      </c>
      <c r="D50" s="5">
        <v>58</v>
      </c>
      <c r="E50" s="5">
        <f>C50-D50</f>
        <v>2</v>
      </c>
      <c r="F50" s="16">
        <v>60</v>
      </c>
      <c r="G50" s="12"/>
    </row>
    <row r="51" spans="1:7" s="7" customFormat="1" ht="35.25" customHeight="1" x14ac:dyDescent="0.2">
      <c r="A51" s="3">
        <v>8</v>
      </c>
      <c r="B51" s="34" t="s">
        <v>49</v>
      </c>
      <c r="C51" s="10">
        <f t="shared" ref="C51:F51" si="10">C52+C53</f>
        <v>1656</v>
      </c>
      <c r="D51" s="10">
        <f t="shared" si="10"/>
        <v>1627</v>
      </c>
      <c r="E51" s="10">
        <f t="shared" si="10"/>
        <v>29</v>
      </c>
      <c r="F51" s="11">
        <f t="shared" si="10"/>
        <v>1639</v>
      </c>
      <c r="G51" s="14"/>
    </row>
    <row r="52" spans="1:7" ht="35.25" customHeight="1" x14ac:dyDescent="0.25">
      <c r="A52" s="1" t="s">
        <v>50</v>
      </c>
      <c r="B52" s="35" t="s">
        <v>11</v>
      </c>
      <c r="C52" s="5">
        <v>1613</v>
      </c>
      <c r="D52" s="5">
        <f>1540+45</f>
        <v>1585</v>
      </c>
      <c r="E52" s="5">
        <f>C52-D52</f>
        <v>28</v>
      </c>
      <c r="F52" s="16">
        <f>C52-17</f>
        <v>1596</v>
      </c>
      <c r="G52" s="12"/>
    </row>
    <row r="53" spans="1:7" ht="35.25" customHeight="1" x14ac:dyDescent="0.25">
      <c r="A53" s="1" t="s">
        <v>51</v>
      </c>
      <c r="B53" s="35" t="s">
        <v>13</v>
      </c>
      <c r="C53" s="5">
        <v>43</v>
      </c>
      <c r="D53" s="5">
        <v>42</v>
      </c>
      <c r="E53" s="5">
        <f>C53-D53</f>
        <v>1</v>
      </c>
      <c r="F53" s="16">
        <v>43</v>
      </c>
      <c r="G53" s="12"/>
    </row>
    <row r="54" spans="1:7" s="7" customFormat="1" ht="35.25" customHeight="1" x14ac:dyDescent="0.2">
      <c r="A54" s="3">
        <v>9</v>
      </c>
      <c r="B54" s="34" t="s">
        <v>52</v>
      </c>
      <c r="C54" s="10">
        <f t="shared" ref="C54:F54" si="11">C55+C56</f>
        <v>1360</v>
      </c>
      <c r="D54" s="10">
        <f t="shared" si="11"/>
        <v>1252</v>
      </c>
      <c r="E54" s="10">
        <f t="shared" si="11"/>
        <v>108</v>
      </c>
      <c r="F54" s="11">
        <f t="shared" si="11"/>
        <v>1345</v>
      </c>
      <c r="G54" s="14"/>
    </row>
    <row r="55" spans="1:7" ht="35.25" customHeight="1" x14ac:dyDescent="0.25">
      <c r="A55" s="1" t="s">
        <v>54</v>
      </c>
      <c r="B55" s="35" t="s">
        <v>11</v>
      </c>
      <c r="C55" s="5">
        <v>1306</v>
      </c>
      <c r="D55" s="5">
        <v>1200</v>
      </c>
      <c r="E55" s="5">
        <f>C55-D55</f>
        <v>106</v>
      </c>
      <c r="F55" s="16">
        <f>C55-15</f>
        <v>1291</v>
      </c>
      <c r="G55" s="12"/>
    </row>
    <row r="56" spans="1:7" ht="35.25" customHeight="1" x14ac:dyDescent="0.25">
      <c r="A56" s="1" t="s">
        <v>55</v>
      </c>
      <c r="B56" s="35" t="s">
        <v>13</v>
      </c>
      <c r="C56" s="5">
        <v>54</v>
      </c>
      <c r="D56" s="5">
        <v>52</v>
      </c>
      <c r="E56" s="5">
        <f>C56-D56</f>
        <v>2</v>
      </c>
      <c r="F56" s="16">
        <v>54</v>
      </c>
      <c r="G56" s="12"/>
    </row>
    <row r="57" spans="1:7" s="7" customFormat="1" ht="35.25" customHeight="1" x14ac:dyDescent="0.2">
      <c r="A57" s="3">
        <v>10</v>
      </c>
      <c r="B57" s="34" t="s">
        <v>53</v>
      </c>
      <c r="C57" s="10">
        <f t="shared" ref="C57:F57" si="12">C58+C59</f>
        <v>1767</v>
      </c>
      <c r="D57" s="10">
        <f t="shared" si="12"/>
        <v>1749</v>
      </c>
      <c r="E57" s="10">
        <f t="shared" si="12"/>
        <v>18</v>
      </c>
      <c r="F57" s="11">
        <f t="shared" si="12"/>
        <v>1730</v>
      </c>
      <c r="G57" s="14"/>
    </row>
    <row r="58" spans="1:7" ht="35.25" customHeight="1" x14ac:dyDescent="0.25">
      <c r="A58" s="1" t="s">
        <v>56</v>
      </c>
      <c r="B58" s="35" t="s">
        <v>11</v>
      </c>
      <c r="C58" s="5">
        <v>1717</v>
      </c>
      <c r="D58" s="5">
        <f>1635+66</f>
        <v>1701</v>
      </c>
      <c r="E58" s="5">
        <f>C58-D58</f>
        <v>16</v>
      </c>
      <c r="F58" s="16">
        <f>C58-36</f>
        <v>1681</v>
      </c>
      <c r="G58" s="12"/>
    </row>
    <row r="59" spans="1:7" ht="35.25" customHeight="1" x14ac:dyDescent="0.25">
      <c r="A59" s="1" t="s">
        <v>57</v>
      </c>
      <c r="B59" s="35" t="s">
        <v>13</v>
      </c>
      <c r="C59" s="5">
        <v>50</v>
      </c>
      <c r="D59" s="5">
        <v>48</v>
      </c>
      <c r="E59" s="5">
        <f>C59-D59</f>
        <v>2</v>
      </c>
      <c r="F59" s="16">
        <f>C59-1</f>
        <v>49</v>
      </c>
      <c r="G59" s="12"/>
    </row>
    <row r="60" spans="1:7" s="7" customFormat="1" ht="35.25" customHeight="1" x14ac:dyDescent="0.2">
      <c r="A60" s="3" t="s">
        <v>60</v>
      </c>
      <c r="B60" s="3" t="s">
        <v>59</v>
      </c>
      <c r="C60" s="10">
        <v>40</v>
      </c>
      <c r="D60" s="10">
        <v>0</v>
      </c>
      <c r="E60" s="10">
        <f>C60-D60</f>
        <v>40</v>
      </c>
      <c r="F60" s="11">
        <f>C60+11</f>
        <v>51</v>
      </c>
      <c r="G60" s="8"/>
    </row>
    <row r="61" spans="1:7" ht="71.25" x14ac:dyDescent="0.25">
      <c r="A61" s="32" t="s">
        <v>84</v>
      </c>
      <c r="B61" s="3" t="s">
        <v>85</v>
      </c>
      <c r="C61" s="32">
        <v>0</v>
      </c>
      <c r="D61" s="32">
        <v>0</v>
      </c>
      <c r="E61" s="32">
        <v>0</v>
      </c>
      <c r="F61" s="33">
        <v>202</v>
      </c>
      <c r="G61" s="32"/>
    </row>
    <row r="62" spans="1:7" x14ac:dyDescent="0.25">
      <c r="A62" s="54" t="s">
        <v>14</v>
      </c>
      <c r="B62" s="54"/>
      <c r="G62" s="20"/>
    </row>
    <row r="63" spans="1:7" x14ac:dyDescent="0.25">
      <c r="A63" s="48"/>
      <c r="B63" s="48"/>
      <c r="G63" s="19"/>
    </row>
  </sheetData>
  <mergeCells count="13">
    <mergeCell ref="A63:B63"/>
    <mergeCell ref="A5:A7"/>
    <mergeCell ref="B5:B7"/>
    <mergeCell ref="C6:C7"/>
    <mergeCell ref="D6:D7"/>
    <mergeCell ref="A9:B9"/>
    <mergeCell ref="A62:B62"/>
    <mergeCell ref="G5:G7"/>
    <mergeCell ref="C5:E5"/>
    <mergeCell ref="F5:F7"/>
    <mergeCell ref="A2:G2"/>
    <mergeCell ref="A3:G3"/>
    <mergeCell ref="E6:E7"/>
  </mergeCells>
  <pageMargins left="0.2" right="0.2" top="0.2" bottom="0.75" header="0.3" footer="0.3"/>
  <pageSetup paperSize="9" scale="9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topLeftCell="A10" workbookViewId="0">
      <selection activeCell="H6" sqref="H6"/>
    </sheetView>
  </sheetViews>
  <sheetFormatPr defaultRowHeight="15" x14ac:dyDescent="0.25"/>
  <cols>
    <col min="1" max="1" width="6.7109375" customWidth="1"/>
    <col min="2" max="2" width="39.140625" customWidth="1"/>
    <col min="3" max="4" width="14" customWidth="1"/>
    <col min="5" max="5" width="14.42578125" customWidth="1"/>
  </cols>
  <sheetData>
    <row r="1" spans="1:5" ht="15.75" x14ac:dyDescent="0.25">
      <c r="A1" s="55" t="s">
        <v>67</v>
      </c>
      <c r="B1" s="55"/>
      <c r="C1" s="55"/>
      <c r="D1" s="55"/>
      <c r="E1" s="55"/>
    </row>
    <row r="2" spans="1:5" ht="51.75" customHeight="1" x14ac:dyDescent="0.25">
      <c r="A2" s="58" t="s">
        <v>88</v>
      </c>
      <c r="B2" s="58"/>
      <c r="C2" s="58"/>
      <c r="D2" s="58"/>
      <c r="E2" s="58"/>
    </row>
    <row r="3" spans="1:5" ht="15.75" x14ac:dyDescent="0.25">
      <c r="A3" s="59" t="s">
        <v>89</v>
      </c>
      <c r="B3" s="59"/>
      <c r="C3" s="59"/>
      <c r="D3" s="59"/>
      <c r="E3" s="59"/>
    </row>
    <row r="4" spans="1:5" ht="15.75" x14ac:dyDescent="0.25">
      <c r="A4" s="26"/>
      <c r="B4" s="27"/>
      <c r="C4" s="27"/>
      <c r="D4" s="27"/>
      <c r="E4" s="27"/>
    </row>
    <row r="5" spans="1:5" ht="16.5" customHeight="1" x14ac:dyDescent="0.25">
      <c r="A5" s="56" t="s">
        <v>73</v>
      </c>
      <c r="B5" s="57" t="s">
        <v>74</v>
      </c>
      <c r="C5" s="56" t="s">
        <v>76</v>
      </c>
      <c r="D5" s="56"/>
      <c r="E5" s="56" t="s">
        <v>1</v>
      </c>
    </row>
    <row r="6" spans="1:5" ht="31.5" x14ac:dyDescent="0.25">
      <c r="A6" s="56"/>
      <c r="B6" s="57"/>
      <c r="C6" s="28" t="s">
        <v>77</v>
      </c>
      <c r="D6" s="28" t="s">
        <v>82</v>
      </c>
      <c r="E6" s="56"/>
    </row>
    <row r="7" spans="1:5" ht="15.75" x14ac:dyDescent="0.25">
      <c r="A7" s="31">
        <v>1</v>
      </c>
      <c r="B7" s="31">
        <v>2</v>
      </c>
      <c r="C7" s="31">
        <v>3</v>
      </c>
      <c r="D7" s="31">
        <v>4</v>
      </c>
      <c r="E7" s="31">
        <v>5</v>
      </c>
    </row>
    <row r="8" spans="1:5" ht="26.25" customHeight="1" x14ac:dyDescent="0.25">
      <c r="A8" s="29"/>
      <c r="B8" s="29" t="s">
        <v>68</v>
      </c>
      <c r="C8" s="25">
        <v>64</v>
      </c>
      <c r="D8" s="25">
        <v>64</v>
      </c>
      <c r="E8" s="24"/>
    </row>
    <row r="9" spans="1:5" ht="26.25" customHeight="1" x14ac:dyDescent="0.25">
      <c r="A9" s="30">
        <v>1</v>
      </c>
      <c r="B9" s="23" t="s">
        <v>69</v>
      </c>
      <c r="C9" s="22">
        <v>18</v>
      </c>
      <c r="D9" s="22">
        <v>18</v>
      </c>
      <c r="E9" s="21"/>
    </row>
    <row r="10" spans="1:5" ht="26.25" customHeight="1" x14ac:dyDescent="0.25">
      <c r="A10" s="30">
        <v>2</v>
      </c>
      <c r="B10" s="23" t="s">
        <v>78</v>
      </c>
      <c r="C10" s="22">
        <v>12</v>
      </c>
      <c r="D10" s="22">
        <v>12</v>
      </c>
      <c r="E10" s="21"/>
    </row>
    <row r="11" spans="1:5" ht="26.25" customHeight="1" x14ac:dyDescent="0.25">
      <c r="A11" s="30">
        <v>3</v>
      </c>
      <c r="B11" s="23" t="s">
        <v>79</v>
      </c>
      <c r="C11" s="22">
        <v>18</v>
      </c>
      <c r="D11" s="22">
        <v>18</v>
      </c>
      <c r="E11" s="21"/>
    </row>
    <row r="12" spans="1:5" ht="26.25" customHeight="1" x14ac:dyDescent="0.25">
      <c r="A12" s="30">
        <v>4</v>
      </c>
      <c r="B12" s="23" t="s">
        <v>70</v>
      </c>
      <c r="C12" s="22">
        <v>1</v>
      </c>
      <c r="D12" s="22">
        <v>1</v>
      </c>
      <c r="E12" s="21"/>
    </row>
    <row r="13" spans="1:5" ht="26.25" customHeight="1" x14ac:dyDescent="0.25">
      <c r="A13" s="30">
        <v>5</v>
      </c>
      <c r="B13" s="23" t="s">
        <v>71</v>
      </c>
      <c r="C13" s="22">
        <v>8</v>
      </c>
      <c r="D13" s="22">
        <v>8</v>
      </c>
      <c r="E13" s="21"/>
    </row>
    <row r="14" spans="1:5" ht="26.25" customHeight="1" x14ac:dyDescent="0.25">
      <c r="A14" s="30">
        <v>6</v>
      </c>
      <c r="B14" s="23" t="s">
        <v>80</v>
      </c>
      <c r="C14" s="22">
        <v>2</v>
      </c>
      <c r="D14" s="22">
        <v>2</v>
      </c>
      <c r="E14" s="21"/>
    </row>
    <row r="15" spans="1:5" ht="26.25" customHeight="1" x14ac:dyDescent="0.25">
      <c r="A15" s="30">
        <v>7</v>
      </c>
      <c r="B15" s="23" t="s">
        <v>75</v>
      </c>
      <c r="C15" s="22">
        <v>1</v>
      </c>
      <c r="D15" s="22">
        <v>1</v>
      </c>
      <c r="E15" s="21"/>
    </row>
    <row r="16" spans="1:5" ht="26.25" customHeight="1" x14ac:dyDescent="0.25">
      <c r="A16" s="30">
        <v>8</v>
      </c>
      <c r="B16" s="23" t="s">
        <v>81</v>
      </c>
      <c r="C16" s="22">
        <v>3</v>
      </c>
      <c r="D16" s="22">
        <v>3</v>
      </c>
      <c r="E16" s="21"/>
    </row>
    <row r="17" spans="1:5" ht="35.25" customHeight="1" x14ac:dyDescent="0.25">
      <c r="A17" s="30">
        <v>9</v>
      </c>
      <c r="B17" s="23" t="s">
        <v>72</v>
      </c>
      <c r="C17" s="22">
        <v>1</v>
      </c>
      <c r="D17" s="22">
        <v>1</v>
      </c>
      <c r="E17" s="21"/>
    </row>
  </sheetData>
  <mergeCells count="7">
    <mergeCell ref="A1:E1"/>
    <mergeCell ref="A5:A6"/>
    <mergeCell ref="B5:B6"/>
    <mergeCell ref="E5:E6"/>
    <mergeCell ref="A2:E2"/>
    <mergeCell ref="A3:E3"/>
    <mergeCell ref="C5:D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Phụ lục 1</vt:lpstr>
      <vt:lpstr>Phụ lục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2024-11-07T07:23:40Z</cp:lastPrinted>
  <dcterms:created xsi:type="dcterms:W3CDTF">2024-09-09T07:17:03Z</dcterms:created>
  <dcterms:modified xsi:type="dcterms:W3CDTF">2024-11-19T03:10:26Z</dcterms:modified>
</cp:coreProperties>
</file>